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ngineering\2015 Fall\EECT 121\Week 1\"/>
    </mc:Choice>
  </mc:AlternateContent>
  <bookViews>
    <workbookView xWindow="0" yWindow="0" windowWidth="2325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6" i="1"/>
  <c r="C35" i="1"/>
  <c r="C40" i="1" l="1"/>
  <c r="C44" i="1" s="1"/>
  <c r="G5" i="1"/>
  <c r="P19" i="1"/>
  <c r="J22" i="1"/>
  <c r="C36" i="1"/>
  <c r="C42" i="1" s="1"/>
  <c r="C38" i="1" l="1"/>
  <c r="T18" i="1"/>
  <c r="F38" i="1" l="1"/>
  <c r="Q6" i="1"/>
  <c r="Q7" i="1" s="1"/>
  <c r="C13" i="1"/>
  <c r="C14" i="1" s="1"/>
  <c r="C37" i="1" s="1"/>
  <c r="C6" i="1"/>
  <c r="C7" i="1" l="1"/>
  <c r="C12" i="1" s="1"/>
  <c r="D12" i="1"/>
  <c r="F37" i="1"/>
  <c r="C39" i="1"/>
  <c r="F39" i="1" s="1"/>
  <c r="F40" i="1" s="1"/>
  <c r="F44" i="1" s="1"/>
  <c r="Q12" i="1"/>
  <c r="T19" i="1" l="1"/>
  <c r="T21" i="1" s="1"/>
  <c r="P21" i="1"/>
  <c r="P23" i="1" s="1"/>
  <c r="C16" i="1"/>
  <c r="E3" i="1" s="1"/>
  <c r="I5" i="1" s="1"/>
  <c r="C19" i="1"/>
  <c r="F19" i="1" s="1"/>
  <c r="D26" i="1"/>
  <c r="G4" i="1" l="1"/>
  <c r="I4" i="1" s="1"/>
  <c r="C20" i="1"/>
  <c r="F20" i="1" s="1"/>
  <c r="C22" i="1"/>
  <c r="F22" i="1" s="1"/>
  <c r="C21" i="1"/>
  <c r="F21" i="1" s="1"/>
  <c r="I7" i="1"/>
  <c r="C23" i="1" s="1"/>
  <c r="F23" i="1" s="1"/>
  <c r="I8" i="1"/>
  <c r="C25" i="1" l="1"/>
  <c r="C24" i="1"/>
  <c r="F24" i="1" s="1"/>
  <c r="G6" i="1"/>
  <c r="I6" i="1" s="1"/>
  <c r="I9" i="1"/>
  <c r="I10" i="1" l="1"/>
  <c r="N2" i="1"/>
  <c r="N3" i="1" s="1"/>
  <c r="N4" i="1" s="1"/>
  <c r="N5" i="1" s="1"/>
  <c r="N6" i="1" s="1"/>
  <c r="Q10" i="1" s="1"/>
  <c r="C26" i="1"/>
  <c r="F25" i="1"/>
  <c r="F26" i="1" s="1"/>
  <c r="Q9" i="1" l="1"/>
  <c r="Q13" i="1" s="1"/>
  <c r="Q14" i="1" s="1"/>
  <c r="Q16" i="1" s="1"/>
  <c r="S3" i="1" s="1"/>
  <c r="U4" i="1" l="1"/>
  <c r="W4" i="1" s="1"/>
  <c r="U5" i="1"/>
  <c r="W5" i="1" s="1"/>
  <c r="W7" i="1" s="1"/>
  <c r="W8" i="1" l="1"/>
  <c r="U6" i="1" l="1"/>
  <c r="W6" i="1" s="1"/>
  <c r="W9" i="1"/>
  <c r="W10" i="1" s="1"/>
</calcChain>
</file>

<file path=xl/sharedStrings.xml><?xml version="1.0" encoding="utf-8"?>
<sst xmlns="http://schemas.openxmlformats.org/spreadsheetml/2006/main" count="95" uniqueCount="55">
  <si>
    <t>R1</t>
  </si>
  <si>
    <t>R2</t>
  </si>
  <si>
    <t>R3</t>
  </si>
  <si>
    <t>R4</t>
  </si>
  <si>
    <t>R5</t>
  </si>
  <si>
    <t>R6</t>
  </si>
  <si>
    <t>R7</t>
  </si>
  <si>
    <t>VT</t>
  </si>
  <si>
    <t>IT</t>
  </si>
  <si>
    <t>R234</t>
  </si>
  <si>
    <t>R67</t>
  </si>
  <si>
    <t>R567</t>
  </si>
  <si>
    <t>RT</t>
  </si>
  <si>
    <t>Va=</t>
  </si>
  <si>
    <t>Vb=</t>
  </si>
  <si>
    <t>I2=</t>
  </si>
  <si>
    <t>I3=</t>
  </si>
  <si>
    <t>IT=</t>
  </si>
  <si>
    <t>B</t>
  </si>
  <si>
    <t>Nva</t>
  </si>
  <si>
    <t>Ova</t>
  </si>
  <si>
    <t>Vc=</t>
  </si>
  <si>
    <t>III</t>
  </si>
  <si>
    <t>P1</t>
  </si>
  <si>
    <t>W</t>
  </si>
  <si>
    <t>V1=</t>
  </si>
  <si>
    <t>P2</t>
  </si>
  <si>
    <t>P3</t>
  </si>
  <si>
    <t>P4</t>
  </si>
  <si>
    <t>P5</t>
  </si>
  <si>
    <t>P6</t>
  </si>
  <si>
    <t>P7</t>
  </si>
  <si>
    <t>Power Needed</t>
  </si>
  <si>
    <t>Power Created</t>
  </si>
  <si>
    <t>Xc</t>
  </si>
  <si>
    <t>C=</t>
  </si>
  <si>
    <t>f</t>
  </si>
  <si>
    <t>Xl</t>
  </si>
  <si>
    <t>L=</t>
  </si>
  <si>
    <t>H</t>
  </si>
  <si>
    <t>C1</t>
  </si>
  <si>
    <t>C2</t>
  </si>
  <si>
    <t>C3</t>
  </si>
  <si>
    <t>CT</t>
  </si>
  <si>
    <t>XC=</t>
  </si>
  <si>
    <t>R567=</t>
  </si>
  <si>
    <t>R1=</t>
  </si>
  <si>
    <t>RT=</t>
  </si>
  <si>
    <t>Z=</t>
  </si>
  <si>
    <t>L1</t>
  </si>
  <si>
    <t>L2</t>
  </si>
  <si>
    <t>L3</t>
  </si>
  <si>
    <t>LT</t>
  </si>
  <si>
    <t>LC=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</si>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</sst>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0.000000"/>
    <numFmt numFmtId="167" formatCode="##0.000E+0"/>
    <numFmt numFmtId="168" formatCode="##0.0000E+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0" borderId="0" xfId="0" applyFill="1" applyBorder="1"/>
    <xf numFmtId="0" fontId="0" fillId="2" borderId="10" xfId="0" applyFill="1" applyBorder="1"/>
    <xf numFmtId="165" fontId="0" fillId="2" borderId="11" xfId="0" applyNumberFormat="1" applyFill="1" applyBorder="1"/>
    <xf numFmtId="0" fontId="0" fillId="2" borderId="12" xfId="0" applyFill="1" applyBorder="1"/>
    <xf numFmtId="165" fontId="0" fillId="2" borderId="13" xfId="0" applyNumberFormat="1" applyFill="1" applyBorder="1"/>
    <xf numFmtId="165" fontId="0" fillId="2" borderId="6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12" xfId="0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165" fontId="0" fillId="0" borderId="3" xfId="0" applyNumberFormat="1" applyBorder="1"/>
    <xf numFmtId="164" fontId="0" fillId="0" borderId="0" xfId="0" applyNumberFormat="1" applyBorder="1"/>
    <xf numFmtId="166" fontId="0" fillId="0" borderId="0" xfId="0" applyNumberFormat="1"/>
    <xf numFmtId="0" fontId="0" fillId="0" borderId="0" xfId="0" applyFill="1"/>
    <xf numFmtId="0" fontId="0" fillId="3" borderId="13" xfId="0" applyFill="1" applyBorder="1"/>
    <xf numFmtId="165" fontId="0" fillId="0" borderId="0" xfId="0" applyNumberFormat="1" applyBorder="1"/>
    <xf numFmtId="0" fontId="0" fillId="0" borderId="8" xfId="0" applyFill="1" applyBorder="1"/>
    <xf numFmtId="48" fontId="0" fillId="3" borderId="1" xfId="0" applyNumberFormat="1" applyFill="1" applyBorder="1"/>
    <xf numFmtId="48" fontId="0" fillId="0" borderId="0" xfId="0" applyNumberFormat="1"/>
    <xf numFmtId="48" fontId="0" fillId="0" borderId="9" xfId="0" applyNumberFormat="1" applyBorder="1"/>
    <xf numFmtId="48" fontId="0" fillId="0" borderId="8" xfId="0" applyNumberFormat="1" applyBorder="1"/>
    <xf numFmtId="168" fontId="0" fillId="0" borderId="0" xfId="0" applyNumberFormat="1"/>
    <xf numFmtId="48" fontId="0" fillId="0" borderId="0" xfId="0" applyNumberFormat="1" applyBorder="1"/>
    <xf numFmtId="168" fontId="0" fillId="0" borderId="0" xfId="0" applyNumberFormat="1" applyBorder="1"/>
    <xf numFmtId="165" fontId="0" fillId="0" borderId="6" xfId="0" applyNumberFormat="1" applyBorder="1"/>
    <xf numFmtId="167" fontId="1" fillId="3" borderId="8" xfId="0" applyNumberFormat="1" applyFont="1" applyFill="1" applyBorder="1"/>
    <xf numFmtId="0" fontId="1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topLeftCell="A8" workbookViewId="0">
      <selection activeCell="F36" sqref="F36"/>
    </sheetView>
  </sheetViews>
  <sheetFormatPr defaultRowHeight="15" x14ac:dyDescent="0.25"/>
  <cols>
    <col min="3" max="3" width="12" bestFit="1" customWidth="1"/>
    <col min="4" max="4" width="12.5703125" bestFit="1" customWidth="1"/>
    <col min="6" max="6" width="12" bestFit="1" customWidth="1"/>
    <col min="16" max="16" width="12" bestFit="1" customWidth="1"/>
  </cols>
  <sheetData>
    <row r="1" spans="1:24" ht="15.75" thickBot="1" x14ac:dyDescent="0.3"/>
    <row r="2" spans="1:24" x14ac:dyDescent="0.25">
      <c r="A2">
        <v>1</v>
      </c>
      <c r="B2" s="1"/>
      <c r="C2" s="2"/>
      <c r="D2" s="2" t="s">
        <v>7</v>
      </c>
      <c r="E2" s="2">
        <v>9</v>
      </c>
      <c r="F2" s="2"/>
      <c r="G2" s="2"/>
      <c r="H2" s="2"/>
      <c r="I2" s="2"/>
      <c r="J2" s="3"/>
      <c r="L2" t="s">
        <v>18</v>
      </c>
      <c r="M2" s="1" t="s">
        <v>20</v>
      </c>
      <c r="N2" s="27">
        <f>I6</f>
        <v>0.34492949564225084</v>
      </c>
      <c r="O2" s="2"/>
      <c r="P2" s="1"/>
      <c r="Q2" s="2"/>
      <c r="R2" s="2" t="s">
        <v>7</v>
      </c>
      <c r="S2" s="2">
        <v>9</v>
      </c>
      <c r="T2" s="2"/>
      <c r="U2" s="2"/>
      <c r="V2" s="2"/>
      <c r="W2" s="2"/>
      <c r="X2" s="3"/>
    </row>
    <row r="3" spans="1:24" ht="15.75" thickBot="1" x14ac:dyDescent="0.3">
      <c r="B3" s="4"/>
      <c r="C3" s="5"/>
      <c r="D3" s="5" t="s">
        <v>8</v>
      </c>
      <c r="E3" s="5">
        <f>E2/C16</f>
        <v>8.4177474787587615E-3</v>
      </c>
      <c r="F3" s="5"/>
      <c r="G3" s="5"/>
      <c r="H3" s="5"/>
      <c r="I3" s="5"/>
      <c r="J3" s="6"/>
      <c r="M3" s="4" t="s">
        <v>19</v>
      </c>
      <c r="N3" s="5">
        <f>2.5*N2</f>
        <v>0.8623237391056271</v>
      </c>
      <c r="O3" s="5"/>
      <c r="P3" s="4"/>
      <c r="Q3" s="5"/>
      <c r="R3" s="5" t="s">
        <v>8</v>
      </c>
      <c r="S3" s="5">
        <f>S2/Q16</f>
        <v>8.4177474787587615E-3</v>
      </c>
      <c r="T3" s="5"/>
      <c r="U3" s="5"/>
      <c r="V3" s="5"/>
      <c r="W3" s="5"/>
      <c r="X3" s="6"/>
    </row>
    <row r="4" spans="1:24" x14ac:dyDescent="0.25">
      <c r="B4" s="4" t="s">
        <v>0</v>
      </c>
      <c r="C4" s="5">
        <v>47</v>
      </c>
      <c r="D4" s="5"/>
      <c r="E4" s="5"/>
      <c r="F4" s="5"/>
      <c r="G4" s="5">
        <f>E3*C4</f>
        <v>0.39563413150166177</v>
      </c>
      <c r="H4" s="12" t="s">
        <v>21</v>
      </c>
      <c r="I4" s="13">
        <f>E2-G4</f>
        <v>8.6043658684983377</v>
      </c>
      <c r="J4" s="6"/>
      <c r="M4" s="4"/>
      <c r="N4" s="28">
        <f>I5-N3</f>
        <v>2.9319007129591323</v>
      </c>
      <c r="O4" s="5"/>
      <c r="P4" s="4" t="s">
        <v>0</v>
      </c>
      <c r="Q4" s="5">
        <v>47</v>
      </c>
      <c r="R4" s="5"/>
      <c r="S4" s="5"/>
      <c r="T4" s="5"/>
      <c r="U4" s="5">
        <f>S3*Q4</f>
        <v>0.39563413150166177</v>
      </c>
      <c r="V4" s="11" t="s">
        <v>21</v>
      </c>
      <c r="W4" s="21">
        <f>S2-U4</f>
        <v>8.6043658684983377</v>
      </c>
      <c r="X4" s="6"/>
    </row>
    <row r="5" spans="1:24" x14ac:dyDescent="0.25">
      <c r="B5" s="4" t="s">
        <v>1</v>
      </c>
      <c r="C5" s="5">
        <v>1000</v>
      </c>
      <c r="D5" s="5"/>
      <c r="E5" s="5"/>
      <c r="F5" s="5"/>
      <c r="G5" s="5">
        <f>E3*(C4+C12)</f>
        <v>5.2057755479352403</v>
      </c>
      <c r="H5" s="14" t="s">
        <v>14</v>
      </c>
      <c r="I5" s="15">
        <f>E2-G5</f>
        <v>3.7942244520647597</v>
      </c>
      <c r="J5" s="6"/>
      <c r="M5" s="4"/>
      <c r="N5" s="5">
        <f>N4/I8</f>
        <v>8500</v>
      </c>
      <c r="O5" s="5"/>
      <c r="P5" s="4" t="s">
        <v>1</v>
      </c>
      <c r="Q5" s="5">
        <v>1000</v>
      </c>
      <c r="R5" s="5"/>
      <c r="S5" s="5"/>
      <c r="T5" s="5"/>
      <c r="U5" s="5">
        <f>S3*(Q4+Q12)</f>
        <v>5.2057755479352403</v>
      </c>
      <c r="V5" s="11" t="s">
        <v>14</v>
      </c>
      <c r="W5" s="21">
        <f>S2-U5</f>
        <v>3.7942244520647597</v>
      </c>
      <c r="X5" s="6"/>
    </row>
    <row r="6" spans="1:24" x14ac:dyDescent="0.25">
      <c r="B6" s="4" t="s">
        <v>2</v>
      </c>
      <c r="C6" s="5">
        <f>2*C5</f>
        <v>2000</v>
      </c>
      <c r="D6" s="5"/>
      <c r="E6" s="5"/>
      <c r="G6" s="11">
        <f>I8*C9</f>
        <v>3.4492949564225088</v>
      </c>
      <c r="H6" s="14" t="s">
        <v>13</v>
      </c>
      <c r="I6" s="16">
        <f>I5-G6</f>
        <v>0.34492949564225084</v>
      </c>
      <c r="J6" s="6"/>
      <c r="M6" s="4"/>
      <c r="N6" s="5">
        <f>C13-N5</f>
        <v>2500</v>
      </c>
      <c r="O6" s="5"/>
      <c r="P6" s="4" t="s">
        <v>2</v>
      </c>
      <c r="Q6" s="5">
        <f>2*Q5</f>
        <v>2000</v>
      </c>
      <c r="R6" s="5"/>
      <c r="S6" s="5"/>
      <c r="T6" s="5"/>
      <c r="U6" s="11">
        <f>W8*Q9</f>
        <v>2.9319007129591323</v>
      </c>
      <c r="V6" s="11" t="s">
        <v>13</v>
      </c>
      <c r="W6" s="22">
        <f>W5-U6</f>
        <v>0.86232373910562732</v>
      </c>
      <c r="X6" s="6"/>
    </row>
    <row r="7" spans="1:24" x14ac:dyDescent="0.25">
      <c r="B7" s="4" t="s">
        <v>3</v>
      </c>
      <c r="C7" s="5">
        <f>2*C6</f>
        <v>4000</v>
      </c>
      <c r="D7" s="5"/>
      <c r="E7" s="5"/>
      <c r="F7" s="5"/>
      <c r="H7" s="14" t="s">
        <v>15</v>
      </c>
      <c r="I7" s="17">
        <f>I5/C8</f>
        <v>8.0728179831165096E-3</v>
      </c>
      <c r="J7" s="6"/>
      <c r="M7" s="4"/>
      <c r="N7" s="5"/>
      <c r="O7" s="5"/>
      <c r="P7" s="4" t="s">
        <v>3</v>
      </c>
      <c r="Q7" s="5">
        <f>2*Q6</f>
        <v>4000</v>
      </c>
      <c r="R7" s="5"/>
      <c r="S7" s="5"/>
      <c r="T7" s="5"/>
      <c r="U7" s="5"/>
      <c r="V7" s="11" t="s">
        <v>15</v>
      </c>
      <c r="W7" s="11">
        <f>W5/Q8</f>
        <v>8.0728179831165096E-3</v>
      </c>
      <c r="X7" s="6"/>
    </row>
    <row r="8" spans="1:24" ht="15.75" thickBot="1" x14ac:dyDescent="0.3">
      <c r="B8" s="4" t="s">
        <v>4</v>
      </c>
      <c r="C8" s="5">
        <v>470</v>
      </c>
      <c r="D8" s="5"/>
      <c r="E8" s="5"/>
      <c r="F8" s="5"/>
      <c r="G8" s="5"/>
      <c r="H8" s="18" t="s">
        <v>16</v>
      </c>
      <c r="I8" s="19">
        <f>I5/C13</f>
        <v>3.4492949564225088E-4</v>
      </c>
      <c r="J8" s="6"/>
      <c r="M8" s="4"/>
      <c r="N8" s="5"/>
      <c r="O8" s="5"/>
      <c r="P8" s="4" t="s">
        <v>4</v>
      </c>
      <c r="Q8" s="5">
        <v>470</v>
      </c>
      <c r="R8" s="5"/>
      <c r="S8" s="5"/>
      <c r="T8" s="5"/>
      <c r="U8" s="5"/>
      <c r="V8" s="11" t="s">
        <v>16</v>
      </c>
      <c r="W8" s="11">
        <f>W5/Q13</f>
        <v>3.4492949564225088E-4</v>
      </c>
      <c r="X8" s="6"/>
    </row>
    <row r="9" spans="1:24" x14ac:dyDescent="0.25">
      <c r="B9" s="4" t="s">
        <v>5</v>
      </c>
      <c r="C9" s="5">
        <v>10000</v>
      </c>
      <c r="D9" s="5"/>
      <c r="E9" s="5"/>
      <c r="F9" s="5"/>
      <c r="G9" s="5"/>
      <c r="H9" s="5" t="s">
        <v>17</v>
      </c>
      <c r="I9" s="5">
        <f>I7+I8</f>
        <v>8.4177474787587598E-3</v>
      </c>
      <c r="J9" s="6"/>
      <c r="M9" s="4"/>
      <c r="N9" s="5"/>
      <c r="O9" s="5"/>
      <c r="P9" s="23" t="s">
        <v>5</v>
      </c>
      <c r="Q9" s="24">
        <f>N5</f>
        <v>8500</v>
      </c>
      <c r="R9" s="5"/>
      <c r="S9" s="5"/>
      <c r="T9" s="5"/>
      <c r="U9" s="5"/>
      <c r="V9" s="5" t="s">
        <v>17</v>
      </c>
      <c r="W9" s="5">
        <f>W7+W8</f>
        <v>8.4177474787587598E-3</v>
      </c>
      <c r="X9" s="6"/>
    </row>
    <row r="10" spans="1:24" ht="15.75" thickBot="1" x14ac:dyDescent="0.3">
      <c r="B10" s="4" t="s">
        <v>6</v>
      </c>
      <c r="C10" s="5">
        <v>1000</v>
      </c>
      <c r="D10" s="5"/>
      <c r="E10" s="5"/>
      <c r="F10" s="5"/>
      <c r="G10" s="5"/>
      <c r="H10" s="11" t="s">
        <v>25</v>
      </c>
      <c r="I10" s="29">
        <f>(E2-I4)+(I4-I5)+(I5-I6)+I6</f>
        <v>9</v>
      </c>
      <c r="J10" s="6"/>
      <c r="M10" s="4"/>
      <c r="N10" s="5"/>
      <c r="O10" s="5"/>
      <c r="P10" s="25" t="s">
        <v>6</v>
      </c>
      <c r="Q10" s="26">
        <f>N6</f>
        <v>2500</v>
      </c>
      <c r="R10" s="5"/>
      <c r="S10" s="5"/>
      <c r="T10" s="5"/>
      <c r="U10" s="5"/>
      <c r="V10" s="5"/>
      <c r="W10" s="5">
        <f>S3-W9</f>
        <v>0</v>
      </c>
      <c r="X10" s="6"/>
    </row>
    <row r="11" spans="1:24" x14ac:dyDescent="0.25">
      <c r="B11" s="4"/>
      <c r="C11" s="5"/>
      <c r="D11" s="5"/>
      <c r="E11" s="5"/>
      <c r="F11" s="5"/>
      <c r="G11" s="5"/>
      <c r="I11" s="29"/>
      <c r="J11" s="6"/>
      <c r="M11" s="4"/>
      <c r="N11" s="5"/>
      <c r="O11" s="5"/>
      <c r="P11" s="4"/>
      <c r="Q11" s="5"/>
      <c r="R11" s="5"/>
      <c r="S11" s="5"/>
      <c r="T11" s="5"/>
      <c r="U11" s="5"/>
      <c r="V11" s="5"/>
      <c r="W11" s="5"/>
      <c r="X11" s="6"/>
    </row>
    <row r="12" spans="1:24" x14ac:dyDescent="0.25">
      <c r="B12" s="4" t="s">
        <v>9</v>
      </c>
      <c r="C12" s="5">
        <f>1/((1/C5)+(1/C6)+(1/C7))</f>
        <v>571.42857142857144</v>
      </c>
      <c r="D12" s="5">
        <f>C5+C6+C7</f>
        <v>7000</v>
      </c>
      <c r="E12" s="5"/>
      <c r="F12" s="5"/>
      <c r="G12" s="5"/>
      <c r="H12" s="5"/>
      <c r="I12" s="5"/>
      <c r="J12" s="6"/>
      <c r="M12" s="4"/>
      <c r="N12" s="5"/>
      <c r="O12" s="5"/>
      <c r="P12" s="4" t="s">
        <v>9</v>
      </c>
      <c r="Q12" s="5">
        <f>1/((1/Q5)+(1/Q6)+(1/Q7))</f>
        <v>571.42857142857144</v>
      </c>
      <c r="R12" s="5"/>
      <c r="S12" s="5"/>
      <c r="T12" s="5"/>
      <c r="U12" s="5"/>
      <c r="V12" s="5"/>
      <c r="W12" s="5"/>
      <c r="X12" s="6"/>
    </row>
    <row r="13" spans="1:24" x14ac:dyDescent="0.25">
      <c r="B13" s="4" t="s">
        <v>10</v>
      </c>
      <c r="C13" s="5">
        <f>C9+C10</f>
        <v>11000</v>
      </c>
      <c r="D13" s="5"/>
      <c r="E13" s="5"/>
      <c r="F13" s="5"/>
      <c r="G13" s="5"/>
      <c r="H13" s="5"/>
      <c r="I13" s="5"/>
      <c r="J13" s="6"/>
      <c r="M13" s="4"/>
      <c r="N13" s="5"/>
      <c r="O13" s="5"/>
      <c r="P13" s="4" t="s">
        <v>10</v>
      </c>
      <c r="Q13" s="5">
        <f>Q9+Q10</f>
        <v>11000</v>
      </c>
      <c r="R13" s="5"/>
      <c r="S13" s="5"/>
      <c r="T13" s="5"/>
      <c r="U13" s="5"/>
      <c r="V13" s="5"/>
      <c r="W13" s="5"/>
      <c r="X13" s="6"/>
    </row>
    <row r="14" spans="1:24" x14ac:dyDescent="0.25">
      <c r="B14" s="4" t="s">
        <v>11</v>
      </c>
      <c r="C14" s="5">
        <f>1/((1/C8)+(1/C13))</f>
        <v>450.74106364428951</v>
      </c>
      <c r="D14" s="5"/>
      <c r="E14" s="5"/>
      <c r="F14" s="5"/>
      <c r="G14" s="5"/>
      <c r="H14" s="5"/>
      <c r="I14" s="5"/>
      <c r="J14" s="6"/>
      <c r="M14" s="4"/>
      <c r="N14" s="5"/>
      <c r="O14" s="5"/>
      <c r="P14" s="4" t="s">
        <v>11</v>
      </c>
      <c r="Q14" s="5">
        <f>1/((1/Q8)+(1/Q13))</f>
        <v>450.74106364428951</v>
      </c>
      <c r="R14" s="5"/>
      <c r="S14" s="5"/>
      <c r="T14" s="5"/>
      <c r="U14" s="5"/>
      <c r="V14" s="5"/>
      <c r="W14" s="5"/>
      <c r="X14" s="6"/>
    </row>
    <row r="15" spans="1:24" x14ac:dyDescent="0.25">
      <c r="B15" s="4"/>
      <c r="C15" s="5"/>
      <c r="D15" s="5"/>
      <c r="E15" s="5"/>
      <c r="F15" s="5"/>
      <c r="G15" s="5"/>
      <c r="H15" s="5"/>
      <c r="I15" s="5"/>
      <c r="J15" s="6"/>
      <c r="M15" s="4"/>
      <c r="N15" s="5"/>
      <c r="O15" s="5"/>
      <c r="P15" s="4"/>
      <c r="Q15" s="5"/>
      <c r="R15" s="5"/>
      <c r="S15" s="5"/>
      <c r="T15" s="5"/>
      <c r="U15" s="5"/>
      <c r="V15" s="5"/>
      <c r="W15" s="5"/>
      <c r="X15" s="6"/>
    </row>
    <row r="16" spans="1:24" ht="15.75" thickBot="1" x14ac:dyDescent="0.3">
      <c r="B16" s="7" t="s">
        <v>12</v>
      </c>
      <c r="C16" s="8">
        <f>C4+C12+C14</f>
        <v>1069.169635072861</v>
      </c>
      <c r="D16" s="8"/>
      <c r="E16" s="8"/>
      <c r="F16" s="8"/>
      <c r="G16" s="8"/>
      <c r="H16" s="8"/>
      <c r="I16" s="8"/>
      <c r="J16" s="9"/>
      <c r="M16" s="7"/>
      <c r="N16" s="8"/>
      <c r="O16" s="8"/>
      <c r="P16" s="7" t="s">
        <v>12</v>
      </c>
      <c r="Q16" s="8">
        <f>Q4+Q12+Q14</f>
        <v>1069.169635072861</v>
      </c>
      <c r="R16" s="8"/>
      <c r="S16" s="8"/>
      <c r="T16" s="8"/>
      <c r="U16" s="8"/>
      <c r="V16" s="8"/>
      <c r="W16" s="8"/>
      <c r="X16" s="9"/>
    </row>
    <row r="17" spans="1:21" ht="15.75" thickBot="1" x14ac:dyDescent="0.3"/>
    <row r="18" spans="1:21" x14ac:dyDescent="0.25">
      <c r="B18" s="1"/>
      <c r="C18" s="2" t="s">
        <v>33</v>
      </c>
      <c r="D18" s="2"/>
      <c r="E18" s="2"/>
      <c r="F18" s="2" t="s">
        <v>32</v>
      </c>
      <c r="G18" s="3"/>
      <c r="O18" s="1" t="s">
        <v>36</v>
      </c>
      <c r="P18" s="3">
        <v>1000</v>
      </c>
      <c r="S18" s="1" t="s">
        <v>36</v>
      </c>
      <c r="T18" s="2">
        <f>P18</f>
        <v>1000</v>
      </c>
      <c r="U18" s="3"/>
    </row>
    <row r="19" spans="1:21" x14ac:dyDescent="0.25">
      <c r="A19" t="s">
        <v>22</v>
      </c>
      <c r="B19" s="20" t="s">
        <v>23</v>
      </c>
      <c r="C19" s="34">
        <f>E3^2*C4</f>
        <v>3.3303482129590257E-3</v>
      </c>
      <c r="D19" s="10" t="s">
        <v>24</v>
      </c>
      <c r="E19" s="5"/>
      <c r="F19" s="34">
        <f>C19/4</f>
        <v>8.3258705323975644E-4</v>
      </c>
      <c r="G19" s="31" t="s">
        <v>24</v>
      </c>
      <c r="O19" s="4" t="s">
        <v>34</v>
      </c>
      <c r="P19" s="6">
        <f>C12</f>
        <v>571.42857142857144</v>
      </c>
      <c r="S19" s="4" t="s">
        <v>37</v>
      </c>
      <c r="T19" s="5">
        <f>C12</f>
        <v>571.42857142857144</v>
      </c>
      <c r="U19" s="6"/>
    </row>
    <row r="20" spans="1:21" x14ac:dyDescent="0.25">
      <c r="B20" s="20" t="s">
        <v>26</v>
      </c>
      <c r="C20" s="34">
        <f>($I$4-$I$5)^2/C5</f>
        <v>2.3137460446089629E-2</v>
      </c>
      <c r="D20" s="10" t="s">
        <v>24</v>
      </c>
      <c r="E20" s="5"/>
      <c r="F20" s="34">
        <f t="shared" ref="F20:F25" si="0">C20/4</f>
        <v>5.7843651115224073E-3</v>
      </c>
      <c r="G20" s="31" t="s">
        <v>24</v>
      </c>
      <c r="O20" s="4"/>
      <c r="P20" s="6"/>
      <c r="S20" s="4"/>
      <c r="T20" s="5"/>
      <c r="U20" s="6"/>
    </row>
    <row r="21" spans="1:21" ht="15.75" thickBot="1" x14ac:dyDescent="0.3">
      <c r="B21" s="20" t="s">
        <v>27</v>
      </c>
      <c r="C21" s="34">
        <f>($I$4-$I$5)^2/C6</f>
        <v>1.1568730223044815E-2</v>
      </c>
      <c r="D21" s="10" t="s">
        <v>24</v>
      </c>
      <c r="E21" s="32"/>
      <c r="F21" s="34">
        <f t="shared" si="0"/>
        <v>2.8921825557612036E-3</v>
      </c>
      <c r="G21" s="31" t="s">
        <v>24</v>
      </c>
      <c r="O21" s="7" t="s">
        <v>35</v>
      </c>
      <c r="P21" s="36">
        <f>1/(2*PI()*P18*P19)</f>
        <v>2.7852115041081688E-7</v>
      </c>
      <c r="S21" s="7" t="s">
        <v>38</v>
      </c>
      <c r="T21" s="37">
        <f>T19/(2*PI()*T18)</f>
        <v>9.0945681766797348E-2</v>
      </c>
      <c r="U21" s="9" t="s">
        <v>39</v>
      </c>
    </row>
    <row r="22" spans="1:21" x14ac:dyDescent="0.25">
      <c r="B22" s="20" t="s">
        <v>28</v>
      </c>
      <c r="C22" s="34">
        <f>($I$4-$I$5)^2/C7</f>
        <v>5.7843651115224073E-3</v>
      </c>
      <c r="D22" s="10" t="s">
        <v>24</v>
      </c>
      <c r="E22" s="5"/>
      <c r="F22" s="34">
        <f t="shared" si="0"/>
        <v>1.4460912778806018E-3</v>
      </c>
      <c r="G22" s="31" t="s">
        <v>24</v>
      </c>
      <c r="J22">
        <f>((C12+C4)/C16)*E2</f>
        <v>5.2057755479352394</v>
      </c>
    </row>
    <row r="23" spans="1:21" x14ac:dyDescent="0.25">
      <c r="B23" s="20" t="s">
        <v>29</v>
      </c>
      <c r="C23" s="34">
        <f>I7^2*C8</f>
        <v>3.0630083388608779E-2</v>
      </c>
      <c r="D23" s="10" t="s">
        <v>24</v>
      </c>
      <c r="E23" s="5"/>
      <c r="F23" s="34">
        <f t="shared" si="0"/>
        <v>7.6575208471521949E-3</v>
      </c>
      <c r="G23" s="31" t="s">
        <v>24</v>
      </c>
      <c r="P23" s="35">
        <f>P21/3</f>
        <v>9.2840383470272298E-8</v>
      </c>
    </row>
    <row r="24" spans="1:21" x14ac:dyDescent="0.25">
      <c r="B24" s="20" t="s">
        <v>30</v>
      </c>
      <c r="C24" s="34">
        <f>I8^2*C9</f>
        <v>1.1897635696401757E-3</v>
      </c>
      <c r="D24" s="10" t="s">
        <v>24</v>
      </c>
      <c r="E24" s="5"/>
      <c r="F24" s="34">
        <f t="shared" si="0"/>
        <v>2.9744089241004392E-4</v>
      </c>
      <c r="G24" s="31" t="s">
        <v>24</v>
      </c>
    </row>
    <row r="25" spans="1:21" x14ac:dyDescent="0.25">
      <c r="B25" s="20" t="s">
        <v>31</v>
      </c>
      <c r="C25" s="34">
        <f>I8^2*C10</f>
        <v>1.1897635696401757E-4</v>
      </c>
      <c r="D25" s="10" t="s">
        <v>24</v>
      </c>
      <c r="E25" s="5"/>
      <c r="F25" s="34">
        <f t="shared" si="0"/>
        <v>2.9744089241004392E-5</v>
      </c>
      <c r="G25" s="31" t="s">
        <v>24</v>
      </c>
    </row>
    <row r="26" spans="1:21" ht="15.75" thickBot="1" x14ac:dyDescent="0.3">
      <c r="B26" s="7"/>
      <c r="C26" s="33">
        <f>SUM(C19:C25)</f>
        <v>7.5759727308828864E-2</v>
      </c>
      <c r="D26" s="8">
        <f>E2*E3</f>
        <v>7.575972730882885E-2</v>
      </c>
      <c r="E26" s="8"/>
      <c r="F26" s="8">
        <f>SUM(F19:F25)</f>
        <v>1.8939931827207216E-2</v>
      </c>
      <c r="G26" s="9"/>
    </row>
    <row r="28" spans="1:21" ht="15.75" thickBot="1" x14ac:dyDescent="0.3"/>
    <row r="29" spans="1:21" x14ac:dyDescent="0.25">
      <c r="B29" s="1"/>
      <c r="C29" s="2"/>
      <c r="D29" s="2"/>
      <c r="E29" s="2"/>
      <c r="F29" s="2"/>
      <c r="G29" s="2"/>
      <c r="H29" s="3"/>
    </row>
    <row r="30" spans="1:21" x14ac:dyDescent="0.25">
      <c r="B30" s="4"/>
      <c r="C30" s="5">
        <v>9</v>
      </c>
      <c r="D30" s="5"/>
      <c r="E30" s="5"/>
      <c r="F30" s="5"/>
      <c r="G30" s="5"/>
      <c r="H30" s="6"/>
    </row>
    <row r="31" spans="1:21" x14ac:dyDescent="0.25">
      <c r="B31" s="4" t="s">
        <v>36</v>
      </c>
      <c r="C31" s="5">
        <v>1000</v>
      </c>
      <c r="D31" s="5"/>
      <c r="E31" s="5" t="s">
        <v>36</v>
      </c>
      <c r="F31" s="5">
        <v>1000</v>
      </c>
      <c r="G31" s="5"/>
      <c r="H31" s="6"/>
    </row>
    <row r="32" spans="1:21" x14ac:dyDescent="0.25">
      <c r="B32" s="4" t="s">
        <v>40</v>
      </c>
      <c r="C32" s="39"/>
      <c r="D32" s="5"/>
      <c r="E32" s="5" t="s">
        <v>49</v>
      </c>
      <c r="F32" s="39"/>
      <c r="G32" s="5"/>
      <c r="H32" s="6"/>
    </row>
    <row r="33" spans="2:9" x14ac:dyDescent="0.25">
      <c r="B33" s="4" t="s">
        <v>41</v>
      </c>
      <c r="C33" s="39"/>
      <c r="D33" s="5"/>
      <c r="E33" s="5" t="s">
        <v>50</v>
      </c>
      <c r="F33" s="39"/>
      <c r="G33" s="5"/>
      <c r="H33" s="6"/>
    </row>
    <row r="34" spans="2:9" x14ac:dyDescent="0.25">
      <c r="B34" s="4" t="s">
        <v>42</v>
      </c>
      <c r="C34" s="39"/>
      <c r="D34" s="5"/>
      <c r="E34" s="5" t="s">
        <v>51</v>
      </c>
      <c r="F34" s="39"/>
      <c r="G34" s="5"/>
      <c r="H34" s="6"/>
      <c r="I34" s="30"/>
    </row>
    <row r="35" spans="2:9" x14ac:dyDescent="0.25">
      <c r="B35" s="4" t="s">
        <v>43</v>
      </c>
      <c r="C35" s="39">
        <f>165.9*10^-9</f>
        <v>1.6590000000000002E-7</v>
      </c>
      <c r="D35" s="5"/>
      <c r="E35" s="5" t="s">
        <v>52</v>
      </c>
      <c r="F35" s="39">
        <f>T21</f>
        <v>9.0945681766797348E-2</v>
      </c>
      <c r="G35" s="5"/>
      <c r="H35" s="6"/>
    </row>
    <row r="36" spans="2:9" x14ac:dyDescent="0.25">
      <c r="B36" s="4" t="s">
        <v>44</v>
      </c>
      <c r="C36" s="39">
        <f>1/(2*PI()*C31*C35)</f>
        <v>959.34263467085793</v>
      </c>
      <c r="D36" s="5"/>
      <c r="E36" s="5" t="s">
        <v>53</v>
      </c>
      <c r="F36" s="39">
        <f>2*PI()*F31*F35</f>
        <v>571.42857142857144</v>
      </c>
      <c r="G36" s="5"/>
      <c r="H36" s="6"/>
    </row>
    <row r="37" spans="2:9" x14ac:dyDescent="0.25">
      <c r="B37" s="4" t="s">
        <v>45</v>
      </c>
      <c r="C37" s="39">
        <f>C14</f>
        <v>450.74106364428951</v>
      </c>
      <c r="D37" s="5"/>
      <c r="E37" s="5" t="s">
        <v>45</v>
      </c>
      <c r="F37" s="5">
        <f>C37</f>
        <v>450.74106364428951</v>
      </c>
      <c r="G37" s="5"/>
      <c r="H37" s="6"/>
    </row>
    <row r="38" spans="2:9" x14ac:dyDescent="0.25">
      <c r="B38" s="4" t="s">
        <v>46</v>
      </c>
      <c r="C38" s="39">
        <f>C4</f>
        <v>47</v>
      </c>
      <c r="D38" s="5"/>
      <c r="E38" s="5" t="s">
        <v>46</v>
      </c>
      <c r="F38" s="5">
        <f>C38</f>
        <v>47</v>
      </c>
      <c r="G38" s="5"/>
      <c r="H38" s="6"/>
    </row>
    <row r="39" spans="2:9" x14ac:dyDescent="0.25">
      <c r="B39" s="4" t="s">
        <v>47</v>
      </c>
      <c r="C39" s="39">
        <f>C37+C38</f>
        <v>497.74106364428951</v>
      </c>
      <c r="D39" s="5"/>
      <c r="E39" s="5" t="s">
        <v>47</v>
      </c>
      <c r="F39" s="5">
        <f>C39</f>
        <v>497.74106364428951</v>
      </c>
      <c r="G39" s="5"/>
      <c r="H39" s="6"/>
    </row>
    <row r="40" spans="2:9" x14ac:dyDescent="0.25">
      <c r="B40" s="4" t="s">
        <v>48</v>
      </c>
      <c r="C40" s="40">
        <f>SQRT(C36^2+C39^2)</f>
        <v>1080.7795599172719</v>
      </c>
      <c r="D40" s="5"/>
      <c r="E40" s="5" t="s">
        <v>48</v>
      </c>
      <c r="F40" s="5">
        <f>SQRT(F39^2+F36^2)</f>
        <v>757.81051634471703</v>
      </c>
      <c r="G40" s="5"/>
      <c r="H40" s="6"/>
    </row>
    <row r="41" spans="2:9" x14ac:dyDescent="0.25">
      <c r="B41" s="4"/>
      <c r="C41" s="39"/>
      <c r="D41" s="5"/>
      <c r="E41" s="5"/>
      <c r="F41" s="5"/>
      <c r="G41" s="5"/>
      <c r="H41" s="6"/>
    </row>
    <row r="42" spans="2:9" x14ac:dyDescent="0.25">
      <c r="B42" s="4"/>
      <c r="C42" s="5">
        <f>SQRT(C38^2+C36^2)</f>
        <v>960.4932538530519</v>
      </c>
      <c r="D42" s="5"/>
      <c r="E42" s="5"/>
      <c r="F42" s="5"/>
      <c r="G42" s="5"/>
      <c r="H42" s="41"/>
    </row>
    <row r="43" spans="2:9" x14ac:dyDescent="0.25">
      <c r="B43" s="4"/>
      <c r="C43" s="5"/>
      <c r="D43" s="5"/>
      <c r="E43" s="5"/>
      <c r="F43" s="5"/>
      <c r="G43" s="5"/>
      <c r="H43" s="6"/>
    </row>
    <row r="44" spans="2:9" ht="15.75" thickBot="1" x14ac:dyDescent="0.3">
      <c r="B44" s="7"/>
      <c r="C44" s="42">
        <f>(C37*C30)/C40</f>
        <v>3.7534662231298332</v>
      </c>
      <c r="D44" s="43" t="s">
        <v>54</v>
      </c>
      <c r="E44" s="43"/>
      <c r="F44" s="43">
        <f>(F37*C30)/F40</f>
        <v>5.3531449950917356</v>
      </c>
      <c r="G44" s="43" t="s">
        <v>54</v>
      </c>
      <c r="H44" s="9"/>
    </row>
    <row r="45" spans="2:9" x14ac:dyDescent="0.25">
      <c r="C45" s="38"/>
    </row>
    <row r="47" spans="2:9" x14ac:dyDescent="0.25">
      <c r="C47" s="38"/>
    </row>
    <row r="48" spans="2:9" x14ac:dyDescent="0.25">
      <c r="C48" s="35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2015-08-25T22:47:48Z</dcterms:created>
  <dcterms:modified xsi:type="dcterms:W3CDTF">2015-09-09T00:03:30Z</dcterms:modified>
</cp:coreProperties>
</file>